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c96acd0bb1019d/Documents/Bert/documenten/Aquero/bestuur/"/>
    </mc:Choice>
  </mc:AlternateContent>
  <xr:revisionPtr revIDLastSave="0" documentId="8_{DEF08F1D-B06B-4857-86B5-3AC1274ADD6F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lad1" sheetId="1" state="hidden" r:id="rId1"/>
    <sheet name="balans" sheetId="2" r:id="rId2"/>
    <sheet name="exploitatie" sheetId="3" r:id="rId3"/>
    <sheet name="toelichting" sheetId="4" r:id="rId4"/>
    <sheet name="Blad2" sheetId="5" state="hidden" r:id="rId5"/>
    <sheet name="Blad3" sheetId="6" state="hidden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6" l="1"/>
  <c r="E17" i="6"/>
  <c r="H46" i="4" s="1"/>
  <c r="D17" i="6"/>
  <c r="F17" i="6"/>
  <c r="A17" i="6"/>
  <c r="D20" i="6" l="1"/>
  <c r="E4" i="3"/>
  <c r="I17" i="3"/>
  <c r="F33" i="3" l="1"/>
  <c r="M25" i="5"/>
  <c r="K30" i="5"/>
  <c r="V11" i="5"/>
  <c r="S13" i="5"/>
  <c r="V12" i="5" s="1"/>
  <c r="Q13" i="5"/>
  <c r="A13" i="5"/>
  <c r="A18" i="5" s="1"/>
  <c r="V7" i="5"/>
  <c r="V9" i="5" s="1"/>
  <c r="Z10" i="5"/>
  <c r="X9" i="5" s="1"/>
  <c r="C13" i="5"/>
  <c r="E13" i="5"/>
  <c r="G13" i="5"/>
  <c r="A21" i="5" s="1"/>
  <c r="I13" i="5"/>
  <c r="A22" i="5" s="1"/>
  <c r="K13" i="5"/>
  <c r="A23" i="5" s="1"/>
  <c r="M13" i="5"/>
  <c r="C19" i="5" s="1"/>
  <c r="O13" i="5"/>
  <c r="E19" i="5" s="1"/>
  <c r="V14" i="5" l="1"/>
  <c r="A27" i="5"/>
  <c r="H16" i="4"/>
  <c r="E10" i="2" s="1"/>
  <c r="K16" i="4"/>
  <c r="H26" i="2" l="1"/>
  <c r="I35" i="3"/>
  <c r="H46" i="1" l="1"/>
  <c r="J39" i="1"/>
  <c r="H45" i="1"/>
  <c r="H44" i="1"/>
  <c r="H43" i="1"/>
  <c r="J38" i="1"/>
  <c r="H42" i="1"/>
  <c r="H41" i="1"/>
  <c r="H40" i="1"/>
  <c r="J37" i="1"/>
  <c r="J36" i="1"/>
  <c r="J35" i="1"/>
  <c r="J34" i="1"/>
  <c r="J33" i="1"/>
  <c r="H39" i="1"/>
  <c r="H38" i="1"/>
  <c r="H37" i="1"/>
  <c r="J32" i="1"/>
  <c r="J31" i="1"/>
  <c r="J41" i="1" s="1"/>
  <c r="H36" i="1"/>
  <c r="F31" i="1"/>
  <c r="F30" i="1"/>
  <c r="F29" i="1"/>
  <c r="F28" i="1"/>
  <c r="K32" i="4"/>
  <c r="K53" i="4"/>
  <c r="I9" i="3"/>
  <c r="H32" i="2"/>
  <c r="H13" i="2"/>
  <c r="E13" i="2"/>
  <c r="C51" i="1"/>
  <c r="C49" i="1"/>
  <c r="A37" i="1"/>
  <c r="A36" i="1"/>
  <c r="A35" i="1"/>
  <c r="A31" i="1"/>
  <c r="A29" i="1"/>
  <c r="A28" i="1"/>
  <c r="C26" i="1"/>
  <c r="S20" i="1"/>
  <c r="R20" i="1"/>
  <c r="F32" i="1" s="1"/>
  <c r="O20" i="1"/>
  <c r="A42" i="1" s="1"/>
  <c r="N20" i="1"/>
  <c r="J44" i="1" s="1"/>
  <c r="M20" i="1"/>
  <c r="J43" i="1" s="1"/>
  <c r="L20" i="1"/>
  <c r="A39" i="1" s="1"/>
  <c r="K20" i="1"/>
  <c r="A38" i="1" s="1"/>
  <c r="J20" i="1"/>
  <c r="G20" i="1"/>
  <c r="A34" i="1" s="1"/>
  <c r="E20" i="1"/>
  <c r="A33" i="1" s="1"/>
  <c r="D20" i="1"/>
  <c r="A32" i="1" s="1"/>
  <c r="C20" i="1"/>
  <c r="B20" i="1"/>
  <c r="A30" i="1" s="1"/>
  <c r="A20" i="1"/>
  <c r="P3" i="1"/>
  <c r="Q3" i="1" s="1"/>
  <c r="J46" i="1" l="1"/>
  <c r="L27" i="1"/>
  <c r="M27" i="1"/>
  <c r="F34" i="1"/>
  <c r="H49" i="1"/>
  <c r="J51" i="1"/>
  <c r="I28" i="3"/>
  <c r="H50" i="4"/>
  <c r="E21" i="2" s="1"/>
  <c r="E19" i="2" s="1"/>
  <c r="H27" i="1"/>
  <c r="H30" i="1" s="1"/>
  <c r="H51" i="1" s="1"/>
  <c r="F9" i="3" s="1"/>
  <c r="F17" i="3"/>
  <c r="F34" i="3" s="1"/>
  <c r="H30" i="4" s="1"/>
  <c r="H32" i="4" s="1"/>
  <c r="A43" i="1"/>
  <c r="A47" i="1" s="1"/>
  <c r="B49" i="1" s="1"/>
  <c r="H53" i="4" l="1"/>
  <c r="I53" i="1"/>
  <c r="F28" i="3"/>
  <c r="F35" i="3"/>
  <c r="E26" i="2" l="1"/>
  <c r="E32" i="2" s="1"/>
</calcChain>
</file>

<file path=xl/sharedStrings.xml><?xml version="1.0" encoding="utf-8"?>
<sst xmlns="http://schemas.openxmlformats.org/spreadsheetml/2006/main" count="100" uniqueCount="90">
  <si>
    <t>zwart</t>
  </si>
  <si>
    <t>roel</t>
  </si>
  <si>
    <t>bas</t>
  </si>
  <si>
    <t>drukkerij</t>
  </si>
  <si>
    <t>koorgelden</t>
  </si>
  <si>
    <t>donatie</t>
  </si>
  <si>
    <t>bestuur</t>
  </si>
  <si>
    <t>website</t>
  </si>
  <si>
    <t>zaalhuur</t>
  </si>
  <si>
    <t>harmelen</t>
  </si>
  <si>
    <t>enschede</t>
  </si>
  <si>
    <t>Anne</t>
  </si>
  <si>
    <t>R/D/W</t>
  </si>
  <si>
    <t>driehuis</t>
  </si>
  <si>
    <t>dinr</t>
  </si>
  <si>
    <t>wytg</t>
  </si>
  <si>
    <t>Z en E</t>
  </si>
  <si>
    <t>harm</t>
  </si>
  <si>
    <t>Rotterdam</t>
  </si>
  <si>
    <t>deb</t>
  </si>
  <si>
    <t>Driehuis</t>
  </si>
  <si>
    <t>wytgaard</t>
  </si>
  <si>
    <t>inner voices</t>
  </si>
  <si>
    <t>bank</t>
  </si>
  <si>
    <t>stortin</t>
  </si>
  <si>
    <t xml:space="preserve">BALANS </t>
  </si>
  <si>
    <t>Vlottende Activa</t>
  </si>
  <si>
    <t>Vorderingen</t>
  </si>
  <si>
    <t>Liquide middelen</t>
  </si>
  <si>
    <t>TOTAAL</t>
  </si>
  <si>
    <t>Balans - Passief</t>
  </si>
  <si>
    <t>Besteedbaarvermogen</t>
  </si>
  <si>
    <t>Vastgelegd  vermogen</t>
  </si>
  <si>
    <t>kortlopende schulden</t>
  </si>
  <si>
    <t>TOTAAL VERMOGEN</t>
  </si>
  <si>
    <t>EXPLOITATIEREKENING</t>
  </si>
  <si>
    <t>Giften, vrienden van Aquero</t>
  </si>
  <si>
    <t>Opbrengst uitvoering Maria passie</t>
  </si>
  <si>
    <t>Kosten fondsenwerving</t>
  </si>
  <si>
    <t xml:space="preserve">overige kosten </t>
  </si>
  <si>
    <t>kosten eigen organisatie</t>
  </si>
  <si>
    <t>Resultaatbeleggingen</t>
  </si>
  <si>
    <t>interest</t>
  </si>
  <si>
    <t>RESULTAAT</t>
  </si>
  <si>
    <t>Resultaatbestemming</t>
  </si>
  <si>
    <t>Ten gunste van Aquerofonds</t>
  </si>
  <si>
    <t>TOELICHTING</t>
  </si>
  <si>
    <t>Balans</t>
  </si>
  <si>
    <t>ING-bank rekening courant</t>
  </si>
  <si>
    <t>ING-bank , zakelijke spaarrekening</t>
  </si>
  <si>
    <t>Besteedbaar vermogen</t>
  </si>
  <si>
    <t xml:space="preserve">Het doelvermogen betreft dat vermogen waarmee het statutaire doel zal worden gerealiseerd, </t>
  </si>
  <si>
    <t>te weten om voor financieel minder draagkrachtige zieken een reis naar lourdes mogelijk te maken.</t>
  </si>
  <si>
    <t>De stichting kan zelf evenementen organiseren waarvan de opbrengst het doel van de stichting ten goede komt.</t>
  </si>
  <si>
    <t>resultaat</t>
  </si>
  <si>
    <t>Ten behoeve van het in de satuten opgenomen doel"het verwerven van financieele en andere middelen</t>
  </si>
  <si>
    <t>om voor financieel minder draagkrachtige zieken een reis naar Lourdes mogelijk te maken', is het</t>
  </si>
  <si>
    <t xml:space="preserve">Aquero fonds gevormd. </t>
  </si>
  <si>
    <t>Het verloop van het vastgelegd vermogen over het boekjaar is als volgt:</t>
  </si>
  <si>
    <t>Aquero fonds</t>
  </si>
  <si>
    <t>vrienden en sponsorgelden</t>
  </si>
  <si>
    <t>schulden</t>
  </si>
  <si>
    <t>opbrengst</t>
  </si>
  <si>
    <t>kosten voorber</t>
  </si>
  <si>
    <t>kosten</t>
  </si>
  <si>
    <t>overige</t>
  </si>
  <si>
    <t>vorderingen</t>
  </si>
  <si>
    <t>eigen org</t>
  </si>
  <si>
    <t>Uitkeringen</t>
  </si>
  <si>
    <t>donaties reizen Lourdes</t>
  </si>
  <si>
    <t>kas</t>
  </si>
  <si>
    <t>bankkosten</t>
  </si>
  <si>
    <t>verga</t>
  </si>
  <si>
    <t>proto</t>
  </si>
  <si>
    <t>bedank</t>
  </si>
  <si>
    <t>perfectmab</t>
  </si>
  <si>
    <t>buffet</t>
  </si>
  <si>
    <t xml:space="preserve"> don ont.</t>
  </si>
  <si>
    <t>Annemarie</t>
  </si>
  <si>
    <t>proja</t>
  </si>
  <si>
    <t>uitgave</t>
  </si>
  <si>
    <t>ont</t>
  </si>
  <si>
    <t>opbr</t>
  </si>
  <si>
    <t>Ten gunste van het vermogen</t>
  </si>
  <si>
    <t>per 31 december 2019</t>
  </si>
  <si>
    <t>saldo 31 december 2020</t>
  </si>
  <si>
    <t>saldo 1 januari 2020</t>
  </si>
  <si>
    <t xml:space="preserve">bank </t>
  </si>
  <si>
    <t>maria</t>
  </si>
  <si>
    <t>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</si>
</sst>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5" fillId="0" borderId="0" xfId="0" applyFont="1"/>
    <xf numFmtId="3" fontId="0" fillId="0" borderId="1" xfId="0" applyNumberFormat="1" applyBorder="1"/>
    <xf numFmtId="0" fontId="2" fillId="0" borderId="0" xfId="0" applyFont="1"/>
    <xf numFmtId="0" fontId="0" fillId="0" borderId="0" xfId="0" applyFont="1"/>
    <xf numFmtId="3" fontId="0" fillId="0" borderId="0" xfId="0" applyNumberFormat="1" applyBorder="1"/>
    <xf numFmtId="3" fontId="0" fillId="0" borderId="2" xfId="0" applyNumberFormat="1" applyBorder="1"/>
    <xf numFmtId="0" fontId="6" fillId="0" borderId="0" xfId="0" applyFont="1"/>
    <xf numFmtId="3" fontId="6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0" fillId="0" borderId="0" xfId="0" applyBorder="1"/>
    <xf numFmtId="16" fontId="0" fillId="0" borderId="0" xfId="0" applyNumberFormat="1"/>
    <xf numFmtId="0" fontId="0" fillId="0" borderId="0" xfId="0" applyFill="1"/>
    <xf numFmtId="3" fontId="0" fillId="0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tvandordrecht\Library\Containers\com.apple.mail\Data\Library\Mail%20Downloads\37E4FEDA-F739-4E69-812F-A6447190F89B\Aquer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3"/>
      <sheetName val="Blad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opLeftCell="A14" workbookViewId="0">
      <selection activeCell="P27" sqref="P27"/>
    </sheetView>
  </sheetViews>
  <sheetFormatPr defaultColWidth="8.85546875" defaultRowHeight="15" x14ac:dyDescent="0.25"/>
  <cols>
    <col min="2" max="2" width="12" bestFit="1" customWidth="1"/>
    <col min="21" max="21" width="10.42578125" bestFit="1" customWidth="1"/>
  </cols>
  <sheetData>
    <row r="1" spans="1:25" x14ac:dyDescent="0.25">
      <c r="A1" t="s">
        <v>22</v>
      </c>
      <c r="B1" t="s">
        <v>23</v>
      </c>
      <c r="C1" t="s">
        <v>0</v>
      </c>
      <c r="D1" t="s">
        <v>1</v>
      </c>
      <c r="E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Y1" t="s">
        <v>24</v>
      </c>
    </row>
    <row r="3" spans="1:25" x14ac:dyDescent="0.25">
      <c r="A3">
        <v>135.19999999999999</v>
      </c>
      <c r="B3">
        <v>33.68</v>
      </c>
      <c r="C3">
        <v>901.86</v>
      </c>
      <c r="D3">
        <v>475</v>
      </c>
      <c r="E3">
        <v>588.75</v>
      </c>
      <c r="F3" t="s">
        <v>16</v>
      </c>
      <c r="G3">
        <v>610.69000000000005</v>
      </c>
      <c r="J3">
        <v>19</v>
      </c>
      <c r="K3">
        <v>29.4</v>
      </c>
      <c r="L3">
        <v>120</v>
      </c>
      <c r="M3">
        <v>-447.5</v>
      </c>
      <c r="N3">
        <v>-858.64</v>
      </c>
      <c r="O3">
        <v>554.91999999999996</v>
      </c>
      <c r="P3" t="e">
        <f>[1]Blad3!I26+[1]Blad2!E5+[1]Blad2!E6+[1]Blad2!E7</f>
        <v>#REF!</v>
      </c>
      <c r="Q3" t="e">
        <f>-P3</f>
        <v>#REF!</v>
      </c>
      <c r="R3" s="1"/>
      <c r="Y3" s="2">
        <v>476.14</v>
      </c>
    </row>
    <row r="4" spans="1:25" x14ac:dyDescent="0.25">
      <c r="A4">
        <v>705.9</v>
      </c>
      <c r="B4">
        <v>34.93</v>
      </c>
      <c r="C4" s="2">
        <v>236.8</v>
      </c>
      <c r="D4">
        <v>75</v>
      </c>
      <c r="E4">
        <v>210</v>
      </c>
      <c r="F4" t="s">
        <v>17</v>
      </c>
      <c r="G4">
        <v>496.1</v>
      </c>
      <c r="J4">
        <v>30.8</v>
      </c>
      <c r="K4">
        <v>29.4</v>
      </c>
      <c r="L4">
        <v>120</v>
      </c>
      <c r="O4">
        <v>106.95</v>
      </c>
      <c r="Y4" s="2">
        <v>447.5</v>
      </c>
    </row>
    <row r="5" spans="1:25" x14ac:dyDescent="0.25">
      <c r="A5">
        <v>458.84</v>
      </c>
      <c r="B5">
        <v>38.869999999999997</v>
      </c>
      <c r="C5" s="2">
        <v>266.10000000000002</v>
      </c>
      <c r="D5">
        <v>175</v>
      </c>
      <c r="E5">
        <v>388.4</v>
      </c>
      <c r="F5" t="s">
        <v>18</v>
      </c>
      <c r="G5">
        <v>242</v>
      </c>
      <c r="K5">
        <v>29.4</v>
      </c>
      <c r="L5">
        <v>240</v>
      </c>
      <c r="N5">
        <v>40</v>
      </c>
      <c r="P5">
        <v>-250</v>
      </c>
      <c r="Q5">
        <v>250</v>
      </c>
      <c r="R5" s="1">
        <v>4255</v>
      </c>
      <c r="S5" s="1">
        <v>-1120</v>
      </c>
      <c r="T5" t="s">
        <v>19</v>
      </c>
      <c r="Y5" s="2">
        <v>2178.5</v>
      </c>
    </row>
    <row r="6" spans="1:25" x14ac:dyDescent="0.25">
      <c r="A6" s="2">
        <v>276.5</v>
      </c>
      <c r="B6">
        <v>48.61</v>
      </c>
      <c r="D6">
        <v>232</v>
      </c>
      <c r="E6">
        <v>388</v>
      </c>
      <c r="F6" t="s">
        <v>20</v>
      </c>
      <c r="G6">
        <v>251.08</v>
      </c>
      <c r="K6">
        <v>301.29000000000002</v>
      </c>
      <c r="L6">
        <v>120</v>
      </c>
      <c r="Y6" s="2"/>
    </row>
    <row r="7" spans="1:25" x14ac:dyDescent="0.25">
      <c r="A7" s="2">
        <v>215.39</v>
      </c>
      <c r="D7">
        <v>100</v>
      </c>
      <c r="E7">
        <v>410.5</v>
      </c>
      <c r="F7" t="s">
        <v>21</v>
      </c>
      <c r="K7">
        <v>29.4</v>
      </c>
      <c r="L7">
        <v>120</v>
      </c>
      <c r="R7" s="1">
        <v>10</v>
      </c>
      <c r="Y7" s="2"/>
    </row>
    <row r="8" spans="1:25" x14ac:dyDescent="0.25">
      <c r="D8">
        <v>200</v>
      </c>
    </row>
    <row r="9" spans="1:25" x14ac:dyDescent="0.25">
      <c r="D9">
        <v>240</v>
      </c>
    </row>
    <row r="10" spans="1:25" x14ac:dyDescent="0.25">
      <c r="D10">
        <v>280</v>
      </c>
    </row>
    <row r="20" spans="1:19" x14ac:dyDescent="0.25">
      <c r="A20">
        <f>SUM(A3:A19)</f>
        <v>1791.83</v>
      </c>
      <c r="B20">
        <f>SUM(B3:B19)</f>
        <v>156.08999999999997</v>
      </c>
      <c r="C20">
        <f>SUM(C3:C19)</f>
        <v>1404.7600000000002</v>
      </c>
      <c r="D20">
        <f>SUM(D3:D19)</f>
        <v>1777</v>
      </c>
      <c r="E20">
        <f>SUM(E3:E19)</f>
        <v>1985.65</v>
      </c>
      <c r="G20">
        <f>SUM(G3:G19)</f>
        <v>1599.87</v>
      </c>
      <c r="H20">
        <v>1200</v>
      </c>
      <c r="I20">
        <v>21010</v>
      </c>
      <c r="J20">
        <f t="shared" ref="J20:O20" si="0">SUM(J3:J19)</f>
        <v>49.8</v>
      </c>
      <c r="K20">
        <f t="shared" si="0"/>
        <v>418.89</v>
      </c>
      <c r="L20">
        <f t="shared" si="0"/>
        <v>720</v>
      </c>
      <c r="M20">
        <f t="shared" si="0"/>
        <v>-447.5</v>
      </c>
      <c r="N20">
        <f t="shared" si="0"/>
        <v>-818.64</v>
      </c>
      <c r="O20">
        <f t="shared" si="0"/>
        <v>661.87</v>
      </c>
      <c r="R20">
        <f>SUM(R3:R19)</f>
        <v>4265</v>
      </c>
      <c r="S20">
        <f>SUM(S3:S19)</f>
        <v>-1120</v>
      </c>
    </row>
    <row r="26" spans="1:19" x14ac:dyDescent="0.25">
      <c r="A26">
        <v>4067.49</v>
      </c>
      <c r="C26">
        <f>4060+7.49</f>
        <v>4067.49</v>
      </c>
      <c r="E26" t="s">
        <v>66</v>
      </c>
      <c r="F26" t="s">
        <v>61</v>
      </c>
      <c r="H26" t="s">
        <v>62</v>
      </c>
      <c r="J26" t="s">
        <v>63</v>
      </c>
      <c r="L26" t="s">
        <v>65</v>
      </c>
      <c r="M26" t="s">
        <v>67</v>
      </c>
    </row>
    <row r="27" spans="1:19" x14ac:dyDescent="0.25">
      <c r="H27" t="e">
        <f>P3</f>
        <v>#REF!</v>
      </c>
      <c r="J27">
        <v>135.19999999999999</v>
      </c>
      <c r="L27">
        <f>K20</f>
        <v>418.89</v>
      </c>
      <c r="M27">
        <f>J20+B20</f>
        <v>205.89</v>
      </c>
    </row>
    <row r="28" spans="1:19" x14ac:dyDescent="0.25">
      <c r="A28">
        <f>-A4</f>
        <v>-705.9</v>
      </c>
      <c r="F28">
        <f>A6</f>
        <v>276.5</v>
      </c>
      <c r="H28">
        <v>1120</v>
      </c>
      <c r="J28">
        <v>705.9</v>
      </c>
    </row>
    <row r="29" spans="1:19" x14ac:dyDescent="0.25">
      <c r="A29">
        <f>-A5</f>
        <v>-458.84</v>
      </c>
      <c r="F29">
        <f>A7</f>
        <v>215.39</v>
      </c>
      <c r="J29">
        <v>258.83999999999997</v>
      </c>
    </row>
    <row r="30" spans="1:19" x14ac:dyDescent="0.25">
      <c r="A30">
        <f>-B20</f>
        <v>-156.08999999999997</v>
      </c>
      <c r="F30">
        <f>C4</f>
        <v>236.8</v>
      </c>
      <c r="H30" t="e">
        <f>SUM(H27:H29)</f>
        <v>#REF!</v>
      </c>
      <c r="J30">
        <v>750</v>
      </c>
    </row>
    <row r="31" spans="1:19" x14ac:dyDescent="0.25">
      <c r="A31">
        <f>-C3</f>
        <v>-901.86</v>
      </c>
      <c r="F31">
        <f>C5</f>
        <v>266.10000000000002</v>
      </c>
      <c r="H31" t="s">
        <v>64</v>
      </c>
      <c r="J31">
        <f>E3</f>
        <v>588.75</v>
      </c>
    </row>
    <row r="32" spans="1:19" x14ac:dyDescent="0.25">
      <c r="A32">
        <f>-D20</f>
        <v>-1777</v>
      </c>
      <c r="F32">
        <f>R20</f>
        <v>4265</v>
      </c>
      <c r="H32">
        <v>200</v>
      </c>
      <c r="J32">
        <f>E4</f>
        <v>210</v>
      </c>
    </row>
    <row r="33" spans="1:10" x14ac:dyDescent="0.25">
      <c r="A33">
        <f>-E20</f>
        <v>-1985.65</v>
      </c>
      <c r="H33">
        <v>276.5</v>
      </c>
      <c r="J33">
        <f>D3</f>
        <v>475</v>
      </c>
    </row>
    <row r="34" spans="1:10" x14ac:dyDescent="0.25">
      <c r="A34">
        <f>-G20</f>
        <v>-1599.87</v>
      </c>
      <c r="E34">
        <v>1120</v>
      </c>
      <c r="F34">
        <f>SUM(F28:F33)</f>
        <v>5259.79</v>
      </c>
      <c r="H34">
        <v>215.39</v>
      </c>
      <c r="J34">
        <f>D4</f>
        <v>75</v>
      </c>
    </row>
    <row r="35" spans="1:10" x14ac:dyDescent="0.25">
      <c r="A35">
        <f>+H20</f>
        <v>1200</v>
      </c>
      <c r="H35">
        <v>151.86000000000001</v>
      </c>
      <c r="J35">
        <f>D5</f>
        <v>175</v>
      </c>
    </row>
    <row r="36" spans="1:10" x14ac:dyDescent="0.25">
      <c r="A36">
        <f>+I20</f>
        <v>21010</v>
      </c>
      <c r="H36">
        <f>C4+C5</f>
        <v>502.90000000000003</v>
      </c>
      <c r="J36">
        <f>D6</f>
        <v>232</v>
      </c>
    </row>
    <row r="37" spans="1:10" x14ac:dyDescent="0.25">
      <c r="A37">
        <f>-J20</f>
        <v>-49.8</v>
      </c>
      <c r="H37">
        <f>E5</f>
        <v>388.4</v>
      </c>
      <c r="J37">
        <f>D7</f>
        <v>100</v>
      </c>
    </row>
    <row r="38" spans="1:10" x14ac:dyDescent="0.25">
      <c r="A38">
        <f>-K20</f>
        <v>-418.89</v>
      </c>
      <c r="H38">
        <f>E6</f>
        <v>388</v>
      </c>
      <c r="J38">
        <f>G3</f>
        <v>610.69000000000005</v>
      </c>
    </row>
    <row r="39" spans="1:10" x14ac:dyDescent="0.25">
      <c r="A39">
        <f>-L20</f>
        <v>-720</v>
      </c>
      <c r="H39">
        <f>E7</f>
        <v>410.5</v>
      </c>
      <c r="J39">
        <f>O3</f>
        <v>554.91999999999996</v>
      </c>
    </row>
    <row r="40" spans="1:10" x14ac:dyDescent="0.25">
      <c r="A40">
        <v>447.5</v>
      </c>
      <c r="H40">
        <f>D8</f>
        <v>200</v>
      </c>
      <c r="J40">
        <v>720</v>
      </c>
    </row>
    <row r="41" spans="1:10" x14ac:dyDescent="0.25">
      <c r="A41">
        <v>818.64</v>
      </c>
      <c r="H41">
        <f>D9</f>
        <v>240</v>
      </c>
      <c r="J41">
        <f>SUM(J27:J40)</f>
        <v>5591.2999999999993</v>
      </c>
    </row>
    <row r="42" spans="1:10" x14ac:dyDescent="0.25">
      <c r="A42">
        <f>-O20</f>
        <v>-661.87</v>
      </c>
      <c r="H42">
        <f>D10</f>
        <v>280</v>
      </c>
      <c r="J42" t="s">
        <v>62</v>
      </c>
    </row>
    <row r="43" spans="1:10" x14ac:dyDescent="0.25">
      <c r="A43" t="e">
        <f>P3</f>
        <v>#REF!</v>
      </c>
      <c r="H43">
        <f>G4</f>
        <v>496.1</v>
      </c>
      <c r="J43">
        <f>M20</f>
        <v>-447.5</v>
      </c>
    </row>
    <row r="44" spans="1:10" x14ac:dyDescent="0.25">
      <c r="A44">
        <v>4265</v>
      </c>
      <c r="H44">
        <f>G5</f>
        <v>242</v>
      </c>
      <c r="J44">
        <f>N20</f>
        <v>-818.64</v>
      </c>
    </row>
    <row r="45" spans="1:10" x14ac:dyDescent="0.25">
      <c r="A45">
        <v>-250</v>
      </c>
      <c r="H45">
        <f>G6</f>
        <v>251.08</v>
      </c>
    </row>
    <row r="46" spans="1:10" x14ac:dyDescent="0.25">
      <c r="H46">
        <f>O4</f>
        <v>106.95</v>
      </c>
      <c r="J46">
        <f>SUM(J43:J45)</f>
        <v>-1266.1399999999999</v>
      </c>
    </row>
    <row r="47" spans="1:10" x14ac:dyDescent="0.25">
      <c r="A47" t="e">
        <f>SUM(A26:A46)</f>
        <v>#REF!</v>
      </c>
      <c r="H47">
        <v>250</v>
      </c>
    </row>
    <row r="49" spans="1:10" x14ac:dyDescent="0.25">
      <c r="A49">
        <v>26241</v>
      </c>
      <c r="B49" t="e">
        <f>A47-A49</f>
        <v>#REF!</v>
      </c>
      <c r="C49">
        <f>6096.14</f>
        <v>6096.14</v>
      </c>
      <c r="H49">
        <f>SUM(H32:H48)</f>
        <v>4599.68</v>
      </c>
    </row>
    <row r="50" spans="1:10" x14ac:dyDescent="0.25">
      <c r="C50">
        <v>20144.669999999998</v>
      </c>
    </row>
    <row r="51" spans="1:10" x14ac:dyDescent="0.25">
      <c r="C51">
        <f>SUM(C49:C50)</f>
        <v>26240.809999999998</v>
      </c>
      <c r="H51" t="e">
        <f>H30-H49</f>
        <v>#REF!</v>
      </c>
      <c r="J51">
        <f>J41+J46</f>
        <v>4325.16</v>
      </c>
    </row>
    <row r="53" spans="1:10" x14ac:dyDescent="0.25">
      <c r="I53" t="e">
        <f>J51-H51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abSelected="1" topLeftCell="A16" workbookViewId="0">
      <selection activeCell="E20" sqref="E20"/>
    </sheetView>
  </sheetViews>
  <sheetFormatPr defaultColWidth="8.85546875" defaultRowHeight="15" x14ac:dyDescent="0.25"/>
  <cols>
    <col min="5" max="5" width="9.42578125" bestFit="1" customWidth="1"/>
    <col min="8" max="8" width="9.140625" style="4"/>
  </cols>
  <sheetData>
    <row r="1" spans="1:8" ht="18.75" x14ac:dyDescent="0.3">
      <c r="A1" s="3" t="s">
        <v>25</v>
      </c>
    </row>
    <row r="2" spans="1:8" x14ac:dyDescent="0.25">
      <c r="A2" t="s">
        <v>84</v>
      </c>
    </row>
    <row r="5" spans="1:8" s="6" customFormat="1" ht="15.75" x14ac:dyDescent="0.25">
      <c r="A5" s="5" t="s">
        <v>26</v>
      </c>
      <c r="B5" s="5"/>
      <c r="E5" s="6">
        <v>2020</v>
      </c>
      <c r="F5"/>
      <c r="G5"/>
      <c r="H5" s="6">
        <v>2019</v>
      </c>
    </row>
    <row r="7" spans="1:8" x14ac:dyDescent="0.25">
      <c r="E7" s="4"/>
    </row>
    <row r="8" spans="1:8" x14ac:dyDescent="0.25">
      <c r="A8" t="s">
        <v>27</v>
      </c>
      <c r="E8" s="4">
        <v>0</v>
      </c>
      <c r="H8" s="4">
        <v>0</v>
      </c>
    </row>
    <row r="9" spans="1:8" x14ac:dyDescent="0.25">
      <c r="E9" s="4"/>
    </row>
    <row r="10" spans="1:8" x14ac:dyDescent="0.25">
      <c r="A10" t="s">
        <v>28</v>
      </c>
      <c r="E10" s="4">
        <f>toelichting!H16</f>
        <v>40401.729999999996</v>
      </c>
      <c r="H10" s="4">
        <v>40935</v>
      </c>
    </row>
    <row r="11" spans="1:8" x14ac:dyDescent="0.25">
      <c r="E11" s="4"/>
      <c r="F11" s="16"/>
      <c r="G11" s="16"/>
    </row>
    <row r="12" spans="1:8" x14ac:dyDescent="0.25">
      <c r="E12" s="4"/>
      <c r="F12" s="16"/>
      <c r="G12" s="16"/>
    </row>
    <row r="13" spans="1:8" ht="15.75" thickBot="1" x14ac:dyDescent="0.3">
      <c r="A13" t="s">
        <v>29</v>
      </c>
      <c r="E13" s="7">
        <f>SUM(E8:E12)</f>
        <v>40401.729999999996</v>
      </c>
      <c r="F13" s="16"/>
      <c r="G13" s="16"/>
      <c r="H13" s="7">
        <f>SUM(H8:H12)</f>
        <v>40935</v>
      </c>
    </row>
    <row r="14" spans="1:8" ht="15.75" thickTop="1" x14ac:dyDescent="0.25">
      <c r="E14" s="4"/>
      <c r="F14" s="16"/>
      <c r="G14" s="16"/>
    </row>
    <row r="15" spans="1:8" x14ac:dyDescent="0.25">
      <c r="E15" s="4"/>
      <c r="F15" s="16"/>
      <c r="G15" s="16"/>
    </row>
    <row r="16" spans="1:8" ht="15.75" x14ac:dyDescent="0.25">
      <c r="A16" s="5" t="s">
        <v>30</v>
      </c>
      <c r="E16" s="4"/>
    </row>
    <row r="17" spans="1:12" x14ac:dyDescent="0.25">
      <c r="E17" s="4"/>
    </row>
    <row r="18" spans="1:12" x14ac:dyDescent="0.25">
      <c r="E18" s="4"/>
    </row>
    <row r="19" spans="1:12" x14ac:dyDescent="0.25">
      <c r="A19" t="s">
        <v>31</v>
      </c>
      <c r="E19" s="4">
        <f>E13-E21</f>
        <v>14047.729999999996</v>
      </c>
      <c r="F19" s="4"/>
      <c r="H19" s="4">
        <v>14901</v>
      </c>
    </row>
    <row r="20" spans="1:12" x14ac:dyDescent="0.25">
      <c r="E20" s="4"/>
      <c r="L20" s="4"/>
    </row>
    <row r="21" spans="1:12" x14ac:dyDescent="0.25">
      <c r="A21" t="s">
        <v>32</v>
      </c>
      <c r="E21" s="4">
        <f>toelichting!H50</f>
        <v>26354</v>
      </c>
      <c r="H21" s="4">
        <v>26034</v>
      </c>
    </row>
    <row r="22" spans="1:12" x14ac:dyDescent="0.25">
      <c r="E22" s="4"/>
      <c r="L22" s="4"/>
    </row>
    <row r="23" spans="1:12" x14ac:dyDescent="0.25">
      <c r="A23" t="s">
        <v>33</v>
      </c>
      <c r="E23" s="4">
        <v>0</v>
      </c>
      <c r="H23" s="4">
        <v>0</v>
      </c>
    </row>
    <row r="24" spans="1:12" x14ac:dyDescent="0.25">
      <c r="E24" s="4"/>
      <c r="L24" s="4"/>
    </row>
    <row r="25" spans="1:12" x14ac:dyDescent="0.25">
      <c r="E25" s="4"/>
      <c r="F25" s="16"/>
      <c r="G25" s="16"/>
      <c r="L25" s="4"/>
    </row>
    <row r="26" spans="1:12" ht="15.75" thickBot="1" x14ac:dyDescent="0.3">
      <c r="A26" t="s">
        <v>34</v>
      </c>
      <c r="E26" s="7">
        <f>SUM(E19:E25)</f>
        <v>40401.729999999996</v>
      </c>
      <c r="F26" s="16"/>
      <c r="G26" s="16"/>
      <c r="H26" s="7">
        <f>SUM(H19:H25)</f>
        <v>40935</v>
      </c>
      <c r="J26" s="4"/>
      <c r="K26" s="4"/>
    </row>
    <row r="27" spans="1:12" ht="15.75" thickTop="1" x14ac:dyDescent="0.25">
      <c r="E27" s="4"/>
      <c r="F27" s="16"/>
      <c r="G27" s="16"/>
    </row>
    <row r="28" spans="1:12" x14ac:dyDescent="0.25">
      <c r="A28" s="18"/>
      <c r="B28" s="18"/>
      <c r="C28" s="18"/>
      <c r="D28" s="18"/>
      <c r="E28" s="19"/>
      <c r="F28" s="18"/>
      <c r="G28" s="18"/>
      <c r="H28" s="19"/>
    </row>
    <row r="29" spans="1:12" x14ac:dyDescent="0.25">
      <c r="A29" s="18"/>
      <c r="B29" s="18"/>
      <c r="C29" s="18"/>
      <c r="D29" s="18"/>
      <c r="E29" s="19"/>
      <c r="F29" s="18"/>
      <c r="G29" s="18"/>
      <c r="H29" s="19"/>
    </row>
    <row r="30" spans="1:12" x14ac:dyDescent="0.25">
      <c r="A30" s="18"/>
      <c r="B30" s="18"/>
      <c r="C30" s="18"/>
      <c r="D30" s="18"/>
      <c r="E30" s="19"/>
      <c r="F30" s="18"/>
      <c r="G30" s="18"/>
      <c r="H30" s="19"/>
    </row>
    <row r="31" spans="1:12" x14ac:dyDescent="0.25">
      <c r="E31" s="4"/>
      <c r="F31" s="16"/>
      <c r="G31" s="16"/>
    </row>
    <row r="32" spans="1:12" ht="15.75" thickBot="1" x14ac:dyDescent="0.3">
      <c r="A32" s="8" t="s">
        <v>29</v>
      </c>
      <c r="E32" s="7">
        <f>E26</f>
        <v>40401.729999999996</v>
      </c>
      <c r="F32" s="16"/>
      <c r="G32" s="16"/>
      <c r="H32" s="7">
        <f>H26</f>
        <v>40935</v>
      </c>
      <c r="J32" s="4"/>
    </row>
    <row r="33" spans="5:7" ht="15.75" thickTop="1" x14ac:dyDescent="0.25">
      <c r="F33" s="16"/>
      <c r="G33" s="16"/>
    </row>
    <row r="34" spans="5:7" customFormat="1" x14ac:dyDescent="0.25">
      <c r="E34" s="4"/>
      <c r="F34" s="16"/>
      <c r="G34" s="16"/>
    </row>
    <row r="35" spans="5:7" x14ac:dyDescent="0.25">
      <c r="F35" s="16"/>
      <c r="G35" s="16"/>
    </row>
    <row r="36" spans="5:7" customFormat="1" x14ac:dyDescent="0.25">
      <c r="E36" s="4"/>
    </row>
    <row r="38" spans="5:7" customFormat="1" x14ac:dyDescent="0.25">
      <c r="E38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E14" sqref="E14"/>
    </sheetView>
  </sheetViews>
  <sheetFormatPr defaultColWidth="8.85546875" defaultRowHeight="15" x14ac:dyDescent="0.25"/>
  <cols>
    <col min="5" max="5" width="9.42578125" bestFit="1" customWidth="1"/>
    <col min="6" max="6" width="9.42578125" style="4" bestFit="1" customWidth="1"/>
  </cols>
  <sheetData>
    <row r="1" spans="1:9" ht="18.75" x14ac:dyDescent="0.3">
      <c r="A1" s="3" t="s">
        <v>35</v>
      </c>
      <c r="B1" s="3"/>
      <c r="C1" s="3"/>
    </row>
    <row r="2" spans="1:9" x14ac:dyDescent="0.25">
      <c r="E2" s="8">
        <v>2020</v>
      </c>
      <c r="F2" s="15"/>
      <c r="G2" s="8"/>
      <c r="H2" s="8">
        <v>2019</v>
      </c>
    </row>
    <row r="4" spans="1:9" x14ac:dyDescent="0.25">
      <c r="A4" t="s">
        <v>36</v>
      </c>
      <c r="E4" s="4">
        <f>Blad3!E17</f>
        <v>320</v>
      </c>
      <c r="G4" s="4"/>
      <c r="H4" s="4">
        <v>5022</v>
      </c>
      <c r="I4" s="4"/>
    </row>
    <row r="5" spans="1:9" x14ac:dyDescent="0.25">
      <c r="E5" s="4"/>
      <c r="G5" s="4"/>
      <c r="H5" s="4"/>
      <c r="I5" s="4"/>
    </row>
    <row r="6" spans="1:9" x14ac:dyDescent="0.25">
      <c r="A6" s="9" t="s">
        <v>37</v>
      </c>
      <c r="B6" s="9"/>
      <c r="E6" s="4">
        <v>0</v>
      </c>
      <c r="G6" s="4"/>
      <c r="H6" s="4">
        <v>13288</v>
      </c>
      <c r="I6" s="4"/>
    </row>
    <row r="7" spans="1:9" x14ac:dyDescent="0.25">
      <c r="E7" s="4"/>
      <c r="G7" s="4"/>
      <c r="H7" s="4"/>
      <c r="I7" s="4"/>
    </row>
    <row r="8" spans="1:9" x14ac:dyDescent="0.25">
      <c r="E8" s="4"/>
      <c r="G8" s="10"/>
      <c r="H8" s="10"/>
      <c r="I8" s="4"/>
    </row>
    <row r="9" spans="1:9" x14ac:dyDescent="0.25">
      <c r="E9" s="4"/>
      <c r="F9" s="11">
        <f>SUM(E4:E7)</f>
        <v>320</v>
      </c>
      <c r="G9" s="10"/>
      <c r="H9" s="10"/>
      <c r="I9" s="11">
        <f>SUM(H4:H7)</f>
        <v>18310</v>
      </c>
    </row>
    <row r="10" spans="1:9" x14ac:dyDescent="0.25">
      <c r="E10" s="4"/>
      <c r="G10" s="4"/>
      <c r="H10" s="4"/>
      <c r="I10" s="4"/>
    </row>
    <row r="11" spans="1:9" x14ac:dyDescent="0.25">
      <c r="A11" s="12" t="s">
        <v>38</v>
      </c>
      <c r="D11" s="4"/>
      <c r="E11" s="4"/>
      <c r="G11" s="4"/>
      <c r="H11" s="4"/>
      <c r="I11" s="4"/>
    </row>
    <row r="12" spans="1:9" x14ac:dyDescent="0.25">
      <c r="D12" s="4"/>
      <c r="E12" s="4"/>
      <c r="G12" s="4"/>
      <c r="H12" s="4"/>
      <c r="I12" s="4"/>
    </row>
    <row r="13" spans="1:9" x14ac:dyDescent="0.25">
      <c r="A13" t="s">
        <v>39</v>
      </c>
      <c r="D13" s="4"/>
      <c r="E13" s="4">
        <v>726</v>
      </c>
      <c r="G13" s="4"/>
      <c r="H13" s="4">
        <v>1154.3900000000001</v>
      </c>
      <c r="I13" s="4"/>
    </row>
    <row r="14" spans="1:9" x14ac:dyDescent="0.25">
      <c r="D14" s="4"/>
      <c r="E14" s="4"/>
      <c r="G14" s="4"/>
      <c r="H14" s="4"/>
      <c r="I14" s="4"/>
    </row>
    <row r="15" spans="1:9" x14ac:dyDescent="0.25">
      <c r="A15" t="s">
        <v>40</v>
      </c>
      <c r="D15" s="4"/>
      <c r="E15" s="4">
        <v>127</v>
      </c>
      <c r="G15" s="4"/>
      <c r="H15" s="4">
        <v>212.35</v>
      </c>
      <c r="I15" s="4"/>
    </row>
    <row r="16" spans="1:9" x14ac:dyDescent="0.25">
      <c r="D16" s="4"/>
      <c r="E16" s="4"/>
      <c r="F16" s="10"/>
      <c r="G16" s="10"/>
      <c r="H16" s="10"/>
      <c r="I16" s="10"/>
    </row>
    <row r="17" spans="1:10" x14ac:dyDescent="0.25">
      <c r="D17" s="4"/>
      <c r="E17" s="4"/>
      <c r="F17" s="11">
        <f>SUM(E13:E16)</f>
        <v>853</v>
      </c>
      <c r="G17" s="10"/>
      <c r="H17" s="10"/>
      <c r="I17" s="11">
        <f>SUM(H13:H16)</f>
        <v>1366.74</v>
      </c>
    </row>
    <row r="18" spans="1:10" x14ac:dyDescent="0.25">
      <c r="D18" s="4"/>
      <c r="E18" s="4"/>
      <c r="F18" s="10"/>
      <c r="G18" s="10"/>
      <c r="H18" s="10"/>
      <c r="I18" s="10"/>
    </row>
    <row r="19" spans="1:10" x14ac:dyDescent="0.25">
      <c r="A19" s="12" t="s">
        <v>41</v>
      </c>
      <c r="D19" s="4"/>
      <c r="E19" s="4"/>
      <c r="G19" s="4"/>
      <c r="H19" s="4"/>
      <c r="I19" s="4"/>
    </row>
    <row r="20" spans="1:10" x14ac:dyDescent="0.25">
      <c r="D20" s="4"/>
      <c r="E20" s="4"/>
      <c r="G20" s="4"/>
      <c r="H20" s="4"/>
      <c r="I20" s="4"/>
    </row>
    <row r="21" spans="1:10" x14ac:dyDescent="0.25">
      <c r="A21" t="s">
        <v>42</v>
      </c>
      <c r="D21" s="4"/>
      <c r="E21" s="4"/>
      <c r="F21" s="4">
        <v>0</v>
      </c>
      <c r="G21" s="4"/>
      <c r="H21" s="4">
        <v>5</v>
      </c>
      <c r="I21" s="4"/>
    </row>
    <row r="22" spans="1:10" x14ac:dyDescent="0.25">
      <c r="D22" s="4"/>
      <c r="E22" s="4"/>
      <c r="G22" s="4"/>
      <c r="H22" s="4"/>
      <c r="I22" s="4"/>
    </row>
    <row r="23" spans="1:10" x14ac:dyDescent="0.25">
      <c r="A23" s="12" t="s">
        <v>68</v>
      </c>
      <c r="B23" s="12"/>
      <c r="D23" s="4"/>
      <c r="E23" s="4"/>
      <c r="G23" s="4"/>
      <c r="H23" s="4"/>
      <c r="I23" s="4"/>
    </row>
    <row r="24" spans="1:10" x14ac:dyDescent="0.25">
      <c r="A24" s="12"/>
      <c r="B24" s="12"/>
      <c r="D24" s="4"/>
      <c r="E24" s="4"/>
      <c r="G24" s="4"/>
      <c r="H24" s="4"/>
      <c r="I24" s="4"/>
    </row>
    <row r="25" spans="1:10" x14ac:dyDescent="0.25">
      <c r="A25" t="s">
        <v>69</v>
      </c>
      <c r="D25" s="4"/>
      <c r="E25" s="4"/>
      <c r="F25" s="4">
        <v>0</v>
      </c>
      <c r="G25" s="4"/>
      <c r="H25" s="4">
        <v>2691</v>
      </c>
      <c r="I25" s="4"/>
    </row>
    <row r="26" spans="1:10" x14ac:dyDescent="0.25">
      <c r="D26" s="4"/>
      <c r="E26" s="4"/>
      <c r="I26" s="4"/>
    </row>
    <row r="27" spans="1:10" x14ac:dyDescent="0.25">
      <c r="D27" s="4"/>
      <c r="E27" s="4"/>
      <c r="G27" s="16"/>
      <c r="H27" s="16"/>
    </row>
    <row r="28" spans="1:10" ht="15.75" thickBot="1" x14ac:dyDescent="0.3">
      <c r="A28" s="8" t="s">
        <v>43</v>
      </c>
      <c r="E28" s="4"/>
      <c r="F28" s="7">
        <f>F9-F17+F21-F25</f>
        <v>-533</v>
      </c>
      <c r="G28" s="10"/>
      <c r="H28" s="10"/>
      <c r="I28" s="7">
        <f>I9-I17+I21-I25</f>
        <v>16943.259999999998</v>
      </c>
    </row>
    <row r="29" spans="1:10" ht="15.75" thickTop="1" x14ac:dyDescent="0.25">
      <c r="E29" s="4"/>
      <c r="G29" s="16"/>
      <c r="H29" s="16"/>
      <c r="I29" s="4"/>
    </row>
    <row r="30" spans="1:10" x14ac:dyDescent="0.25">
      <c r="B30" s="12"/>
      <c r="C30" s="12"/>
      <c r="D30" s="12"/>
      <c r="E30" s="13"/>
      <c r="F30" s="13"/>
      <c r="G30" s="13"/>
      <c r="H30" s="13"/>
      <c r="I30" s="13"/>
      <c r="J30" s="12"/>
    </row>
    <row r="31" spans="1:10" x14ac:dyDescent="0.25">
      <c r="A31" s="12" t="s">
        <v>44</v>
      </c>
      <c r="E31" s="4"/>
      <c r="G31" s="4"/>
      <c r="H31" s="4"/>
      <c r="I31" s="4"/>
    </row>
    <row r="32" spans="1:10" x14ac:dyDescent="0.25">
      <c r="E32" s="4"/>
    </row>
    <row r="33" spans="1:10" x14ac:dyDescent="0.25">
      <c r="A33" t="s">
        <v>45</v>
      </c>
      <c r="E33" s="4"/>
      <c r="F33" s="4">
        <f>E4-F25</f>
        <v>320</v>
      </c>
      <c r="G33" s="4"/>
      <c r="H33" s="4"/>
      <c r="I33" s="4">
        <v>2331.4899999999998</v>
      </c>
    </row>
    <row r="34" spans="1:10" x14ac:dyDescent="0.25">
      <c r="A34" t="s">
        <v>83</v>
      </c>
      <c r="E34" s="4"/>
      <c r="F34" s="4">
        <f>E6-F17+F25</f>
        <v>-853</v>
      </c>
      <c r="G34" s="4"/>
      <c r="H34" s="4"/>
      <c r="I34" s="4">
        <v>14611.77</v>
      </c>
    </row>
    <row r="35" spans="1:10" ht="15.75" thickBot="1" x14ac:dyDescent="0.3">
      <c r="E35" s="4"/>
      <c r="F35" s="7">
        <f>SUM(F33:F34)</f>
        <v>-533</v>
      </c>
      <c r="G35" s="14"/>
      <c r="H35" s="10"/>
      <c r="I35" s="7">
        <f>SUM(I33:I34)</f>
        <v>16943.260000000002</v>
      </c>
      <c r="J35" s="8"/>
    </row>
    <row r="36" spans="1:10" ht="15.75" thickTop="1" x14ac:dyDescent="0.25">
      <c r="E36" s="4"/>
      <c r="G36" s="10"/>
      <c r="H36" s="10"/>
      <c r="I36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4"/>
  <sheetViews>
    <sheetView topLeftCell="A39" workbookViewId="0">
      <selection activeCell="H56" sqref="H56"/>
    </sheetView>
  </sheetViews>
  <sheetFormatPr defaultColWidth="8.85546875" defaultRowHeight="15" x14ac:dyDescent="0.25"/>
  <cols>
    <col min="8" max="8" width="9.140625" style="4"/>
  </cols>
  <sheetData>
    <row r="1" spans="1:11" s="8" customFormat="1" x14ac:dyDescent="0.25">
      <c r="A1" s="8" t="s">
        <v>46</v>
      </c>
      <c r="H1" s="15"/>
    </row>
    <row r="3" spans="1:11" ht="18.75" x14ac:dyDescent="0.3">
      <c r="A3" s="3" t="s">
        <v>47</v>
      </c>
    </row>
    <row r="4" spans="1:11" x14ac:dyDescent="0.25">
      <c r="H4">
        <v>2020</v>
      </c>
      <c r="K4">
        <v>2019</v>
      </c>
    </row>
    <row r="8" spans="1:11" x14ac:dyDescent="0.25">
      <c r="A8" s="12" t="s">
        <v>28</v>
      </c>
    </row>
    <row r="10" spans="1:11" x14ac:dyDescent="0.25">
      <c r="A10" t="s">
        <v>48</v>
      </c>
      <c r="H10" s="4">
        <v>20239.849999999999</v>
      </c>
      <c r="K10" s="4">
        <v>20774</v>
      </c>
    </row>
    <row r="11" spans="1:11" x14ac:dyDescent="0.25">
      <c r="A11" t="s">
        <v>49</v>
      </c>
      <c r="H11" s="4">
        <v>20161.88</v>
      </c>
      <c r="K11" s="4">
        <v>20161</v>
      </c>
    </row>
    <row r="12" spans="1:11" x14ac:dyDescent="0.25">
      <c r="A12" t="s">
        <v>70</v>
      </c>
    </row>
    <row r="13" spans="1:11" x14ac:dyDescent="0.25">
      <c r="K13" s="4"/>
    </row>
    <row r="14" spans="1:11" x14ac:dyDescent="0.25">
      <c r="K14" s="4"/>
    </row>
    <row r="15" spans="1:11" x14ac:dyDescent="0.25">
      <c r="I15" s="16"/>
      <c r="J15" s="16"/>
    </row>
    <row r="16" spans="1:11" ht="15.75" thickBot="1" x14ac:dyDescent="0.3">
      <c r="A16" t="s">
        <v>85</v>
      </c>
      <c r="H16" s="7">
        <f>H10+H11+H12</f>
        <v>40401.729999999996</v>
      </c>
      <c r="I16" s="16"/>
      <c r="J16" s="16"/>
      <c r="K16" s="7">
        <f>K10+K11+K12</f>
        <v>40935</v>
      </c>
    </row>
    <row r="17" spans="1:11" ht="15.75" thickTop="1" x14ac:dyDescent="0.25">
      <c r="I17" s="16"/>
      <c r="J17" s="16"/>
    </row>
    <row r="18" spans="1:11" x14ac:dyDescent="0.25">
      <c r="A18" s="12" t="s">
        <v>50</v>
      </c>
    </row>
    <row r="20" spans="1:11" x14ac:dyDescent="0.25">
      <c r="A20" t="s">
        <v>51</v>
      </c>
    </row>
    <row r="21" spans="1:11" x14ac:dyDescent="0.25">
      <c r="A21" t="s">
        <v>52</v>
      </c>
    </row>
    <row r="22" spans="1:11" x14ac:dyDescent="0.25">
      <c r="A22" t="s">
        <v>53</v>
      </c>
    </row>
    <row r="27" spans="1:11" x14ac:dyDescent="0.25">
      <c r="A27" t="s">
        <v>86</v>
      </c>
      <c r="H27" s="4">
        <v>14901</v>
      </c>
      <c r="K27" s="4">
        <v>289</v>
      </c>
    </row>
    <row r="28" spans="1:11" x14ac:dyDescent="0.25">
      <c r="K28" s="4"/>
    </row>
    <row r="29" spans="1:11" x14ac:dyDescent="0.25">
      <c r="K29" s="4"/>
    </row>
    <row r="30" spans="1:11" x14ac:dyDescent="0.25">
      <c r="A30" t="s">
        <v>54</v>
      </c>
      <c r="H30" s="4">
        <f>exploitatie!F34</f>
        <v>-853</v>
      </c>
      <c r="K30" s="4">
        <v>14612</v>
      </c>
    </row>
    <row r="31" spans="1:11" x14ac:dyDescent="0.25">
      <c r="I31" s="16"/>
      <c r="J31" s="16"/>
      <c r="K31" s="4"/>
    </row>
    <row r="32" spans="1:11" ht="15.75" thickBot="1" x14ac:dyDescent="0.3">
      <c r="A32" t="s">
        <v>85</v>
      </c>
      <c r="H32" s="7">
        <f>H27+H30</f>
        <v>14048</v>
      </c>
      <c r="I32" s="16"/>
      <c r="J32" s="16"/>
      <c r="K32" s="7">
        <f>SUM(K27:K31)</f>
        <v>14901</v>
      </c>
    </row>
    <row r="33" spans="1:11" ht="15.75" thickTop="1" x14ac:dyDescent="0.25">
      <c r="I33" s="16"/>
      <c r="J33" s="16"/>
      <c r="K33" s="4"/>
    </row>
    <row r="34" spans="1:11" x14ac:dyDescent="0.25">
      <c r="I34" s="16"/>
      <c r="J34" s="16"/>
      <c r="K34" s="4"/>
    </row>
    <row r="35" spans="1:11" x14ac:dyDescent="0.25">
      <c r="K35" s="4"/>
    </row>
    <row r="36" spans="1:11" x14ac:dyDescent="0.25">
      <c r="A36" t="s">
        <v>55</v>
      </c>
      <c r="K36" s="4"/>
    </row>
    <row r="37" spans="1:11" x14ac:dyDescent="0.25">
      <c r="A37" t="s">
        <v>56</v>
      </c>
      <c r="K37" s="4"/>
    </row>
    <row r="38" spans="1:11" x14ac:dyDescent="0.25">
      <c r="A38" t="s">
        <v>57</v>
      </c>
      <c r="K38" s="4"/>
    </row>
    <row r="39" spans="1:11" x14ac:dyDescent="0.25">
      <c r="K39" s="4"/>
    </row>
    <row r="40" spans="1:11" x14ac:dyDescent="0.25">
      <c r="A40" t="s">
        <v>58</v>
      </c>
      <c r="K40" s="4"/>
    </row>
    <row r="41" spans="1:11" x14ac:dyDescent="0.25">
      <c r="K41" s="4"/>
    </row>
    <row r="42" spans="1:11" x14ac:dyDescent="0.25">
      <c r="A42" t="s">
        <v>59</v>
      </c>
      <c r="K42" s="4"/>
    </row>
    <row r="43" spans="1:11" x14ac:dyDescent="0.25">
      <c r="K43" s="4"/>
    </row>
    <row r="44" spans="1:11" x14ac:dyDescent="0.25">
      <c r="A44" t="s">
        <v>86</v>
      </c>
      <c r="H44" s="4">
        <v>26034</v>
      </c>
      <c r="K44" s="4">
        <v>23703</v>
      </c>
    </row>
    <row r="45" spans="1:11" x14ac:dyDescent="0.25">
      <c r="K45" s="4"/>
    </row>
    <row r="46" spans="1:11" x14ac:dyDescent="0.25">
      <c r="A46" t="s">
        <v>60</v>
      </c>
      <c r="H46" s="4">
        <f>Blad3!E17</f>
        <v>320</v>
      </c>
      <c r="K46" s="4">
        <v>5022</v>
      </c>
    </row>
    <row r="47" spans="1:11" x14ac:dyDescent="0.25">
      <c r="K47" s="4"/>
    </row>
    <row r="48" spans="1:11" x14ac:dyDescent="0.25">
      <c r="A48" t="s">
        <v>69</v>
      </c>
      <c r="H48" s="4">
        <v>0</v>
      </c>
      <c r="K48" s="4">
        <v>-2691</v>
      </c>
    </row>
    <row r="49" spans="1:11" x14ac:dyDescent="0.25">
      <c r="K49" s="4"/>
    </row>
    <row r="50" spans="1:11" ht="15.75" thickBot="1" x14ac:dyDescent="0.3">
      <c r="A50" t="s">
        <v>85</v>
      </c>
      <c r="H50" s="7">
        <f>SUM(H44:H49)</f>
        <v>26354</v>
      </c>
      <c r="K50" s="7">
        <v>26034</v>
      </c>
    </row>
    <row r="51" spans="1:11" ht="15.75" thickTop="1" x14ac:dyDescent="0.25">
      <c r="K51" s="4"/>
    </row>
    <row r="52" spans="1:11" x14ac:dyDescent="0.25">
      <c r="K52" s="16"/>
    </row>
    <row r="53" spans="1:11" ht="15.75" thickBot="1" x14ac:dyDescent="0.3">
      <c r="H53" s="7">
        <f>H32+H50</f>
        <v>40402</v>
      </c>
      <c r="K53" s="7">
        <f>K16</f>
        <v>40935</v>
      </c>
    </row>
    <row r="54" spans="1:11" ht="15.75" thickTop="1" x14ac:dyDescent="0.25"/>
  </sheetData>
  <pageMargins left="0.7" right="0.7" top="0.75" bottom="0.75" header="0.3" footer="0.3"/>
  <pageSetup paperSize="9" scale="83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0"/>
  <sheetViews>
    <sheetView workbookViewId="0">
      <selection activeCell="V14" sqref="V14"/>
    </sheetView>
  </sheetViews>
  <sheetFormatPr defaultColWidth="8.85546875" defaultRowHeight="15" x14ac:dyDescent="0.25"/>
  <sheetData>
    <row r="1" spans="1:26" x14ac:dyDescent="0.25">
      <c r="A1" t="s">
        <v>71</v>
      </c>
      <c r="C1" t="s">
        <v>72</v>
      </c>
      <c r="E1" t="s">
        <v>73</v>
      </c>
      <c r="G1" t="s">
        <v>74</v>
      </c>
      <c r="I1" t="s">
        <v>75</v>
      </c>
      <c r="K1" t="s">
        <v>76</v>
      </c>
      <c r="M1" t="s">
        <v>5</v>
      </c>
      <c r="O1" t="s">
        <v>77</v>
      </c>
      <c r="Q1" t="s">
        <v>78</v>
      </c>
      <c r="R1" s="17"/>
      <c r="S1" t="s">
        <v>79</v>
      </c>
      <c r="U1" s="17">
        <v>43764</v>
      </c>
      <c r="V1">
        <v>1671.6</v>
      </c>
    </row>
    <row r="2" spans="1:26" x14ac:dyDescent="0.25">
      <c r="U2" s="17">
        <v>43747</v>
      </c>
      <c r="V2">
        <v>1475</v>
      </c>
    </row>
    <row r="3" spans="1:26" x14ac:dyDescent="0.25">
      <c r="A3">
        <v>52.62</v>
      </c>
      <c r="C3">
        <v>29.55</v>
      </c>
      <c r="E3">
        <v>29.4</v>
      </c>
      <c r="G3">
        <v>86.4</v>
      </c>
      <c r="I3">
        <v>42.35</v>
      </c>
      <c r="K3">
        <v>547.03</v>
      </c>
      <c r="M3">
        <v>2690.51</v>
      </c>
      <c r="O3">
        <v>4822.3999999999996</v>
      </c>
      <c r="Q3">
        <v>110.43</v>
      </c>
      <c r="S3">
        <v>242</v>
      </c>
      <c r="U3" s="17">
        <v>43603</v>
      </c>
      <c r="V3">
        <v>2096</v>
      </c>
    </row>
    <row r="4" spans="1:26" x14ac:dyDescent="0.25">
      <c r="U4" s="17">
        <v>43561</v>
      </c>
      <c r="V4">
        <v>1866</v>
      </c>
    </row>
    <row r="5" spans="1:26" x14ac:dyDescent="0.25">
      <c r="A5">
        <v>45.22</v>
      </c>
      <c r="C5">
        <v>12</v>
      </c>
      <c r="E5">
        <v>29.4</v>
      </c>
      <c r="I5">
        <v>301.29000000000002</v>
      </c>
      <c r="O5">
        <v>200</v>
      </c>
      <c r="Q5">
        <v>78.47</v>
      </c>
      <c r="U5" s="17">
        <v>43533</v>
      </c>
      <c r="V5">
        <v>2012.11</v>
      </c>
      <c r="Z5">
        <v>220.37</v>
      </c>
    </row>
    <row r="6" spans="1:26" x14ac:dyDescent="0.25">
      <c r="U6" s="17">
        <v>43505</v>
      </c>
      <c r="V6">
        <v>1694</v>
      </c>
      <c r="Z6">
        <v>204.18</v>
      </c>
    </row>
    <row r="7" spans="1:26" x14ac:dyDescent="0.25">
      <c r="A7">
        <v>33.520000000000003</v>
      </c>
      <c r="C7">
        <v>53.2</v>
      </c>
      <c r="E7">
        <v>29.4</v>
      </c>
      <c r="Q7">
        <v>239.5</v>
      </c>
      <c r="U7" s="17">
        <v>43477</v>
      </c>
      <c r="V7">
        <f>X14-X15</f>
        <v>3058</v>
      </c>
      <c r="Z7">
        <v>219.19</v>
      </c>
    </row>
    <row r="8" spans="1:26" x14ac:dyDescent="0.25">
      <c r="Z8">
        <v>386</v>
      </c>
    </row>
    <row r="9" spans="1:26" x14ac:dyDescent="0.25">
      <c r="A9">
        <v>35.159999999999997</v>
      </c>
      <c r="E9">
        <v>29.4</v>
      </c>
      <c r="V9">
        <f>SUM(V1:V8)</f>
        <v>13872.710000000001</v>
      </c>
      <c r="X9">
        <f>3186.85-Z10</f>
        <v>2012.11</v>
      </c>
      <c r="Z9">
        <v>145</v>
      </c>
    </row>
    <row r="10" spans="1:26" x14ac:dyDescent="0.25">
      <c r="Z10">
        <f>SUM(Z5:Z9)</f>
        <v>1174.74</v>
      </c>
    </row>
    <row r="11" spans="1:26" x14ac:dyDescent="0.25">
      <c r="A11">
        <v>10.8</v>
      </c>
      <c r="V11">
        <f>-Q13</f>
        <v>-428.4</v>
      </c>
    </row>
    <row r="12" spans="1:26" x14ac:dyDescent="0.25">
      <c r="V12">
        <f>-S13</f>
        <v>-242</v>
      </c>
    </row>
    <row r="13" spans="1:26" x14ac:dyDescent="0.25">
      <c r="A13">
        <f>SUM(A2:A12)</f>
        <v>177.32000000000002</v>
      </c>
      <c r="C13">
        <f t="shared" ref="C13:O13" si="0">SUM(C2:C12)</f>
        <v>94.75</v>
      </c>
      <c r="E13">
        <f t="shared" si="0"/>
        <v>117.6</v>
      </c>
      <c r="G13">
        <f t="shared" si="0"/>
        <v>86.4</v>
      </c>
      <c r="I13">
        <f t="shared" si="0"/>
        <v>343.64000000000004</v>
      </c>
      <c r="K13">
        <f t="shared" si="0"/>
        <v>547.03</v>
      </c>
      <c r="M13">
        <f t="shared" si="0"/>
        <v>2690.51</v>
      </c>
      <c r="O13">
        <f t="shared" si="0"/>
        <v>5022.3999999999996</v>
      </c>
      <c r="Q13">
        <f>SUM(Q2:Q12)</f>
        <v>428.4</v>
      </c>
      <c r="S13">
        <f>SUM(S3:S12)</f>
        <v>242</v>
      </c>
      <c r="V13">
        <v>86</v>
      </c>
    </row>
    <row r="14" spans="1:26" x14ac:dyDescent="0.25">
      <c r="V14">
        <f>SUM(V9:V13)</f>
        <v>13288.310000000001</v>
      </c>
      <c r="X14">
        <v>4242</v>
      </c>
    </row>
    <row r="15" spans="1:26" x14ac:dyDescent="0.25">
      <c r="X15">
        <v>1184</v>
      </c>
    </row>
    <row r="17" spans="1:13" x14ac:dyDescent="0.25">
      <c r="A17" t="s">
        <v>64</v>
      </c>
      <c r="C17" t="s">
        <v>80</v>
      </c>
      <c r="E17" t="s">
        <v>81</v>
      </c>
      <c r="G17" t="s">
        <v>82</v>
      </c>
    </row>
    <row r="18" spans="1:13" x14ac:dyDescent="0.25">
      <c r="A18">
        <f>A13</f>
        <v>177.32000000000002</v>
      </c>
    </row>
    <row r="19" spans="1:13" x14ac:dyDescent="0.25">
      <c r="C19">
        <f>M13</f>
        <v>2690.51</v>
      </c>
      <c r="E19">
        <f>O13</f>
        <v>5022.3999999999996</v>
      </c>
      <c r="G19">
        <v>13872.71</v>
      </c>
    </row>
    <row r="21" spans="1:13" x14ac:dyDescent="0.25">
      <c r="A21">
        <f>G13</f>
        <v>86.4</v>
      </c>
    </row>
    <row r="22" spans="1:13" x14ac:dyDescent="0.25">
      <c r="A22">
        <f>I13</f>
        <v>343.64000000000004</v>
      </c>
    </row>
    <row r="23" spans="1:13" x14ac:dyDescent="0.25">
      <c r="A23">
        <f>K13</f>
        <v>547.03</v>
      </c>
    </row>
    <row r="25" spans="1:13" x14ac:dyDescent="0.25">
      <c r="K25">
        <v>27740</v>
      </c>
      <c r="M25">
        <f>K25-2413</f>
        <v>25327</v>
      </c>
    </row>
    <row r="26" spans="1:13" x14ac:dyDescent="0.25">
      <c r="K26">
        <v>-114.39</v>
      </c>
    </row>
    <row r="27" spans="1:13" x14ac:dyDescent="0.25">
      <c r="A27">
        <f>SUM(A18:A26)</f>
        <v>1154.3900000000001</v>
      </c>
      <c r="K27">
        <v>-2690.51</v>
      </c>
    </row>
    <row r="28" spans="1:13" x14ac:dyDescent="0.25">
      <c r="K28">
        <v>5022.3999999999996</v>
      </c>
    </row>
    <row r="29" spans="1:13" x14ac:dyDescent="0.25">
      <c r="K29">
        <v>13202.31</v>
      </c>
    </row>
    <row r="30" spans="1:13" x14ac:dyDescent="0.25">
      <c r="K30">
        <f>SUM(K25:K29)</f>
        <v>43159.81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A17" sqref="A17"/>
    </sheetView>
  </sheetViews>
  <sheetFormatPr defaultColWidth="8.85546875" defaultRowHeight="15" x14ac:dyDescent="0.25"/>
  <sheetData>
    <row r="1" spans="1:6" x14ac:dyDescent="0.25">
      <c r="A1" t="s">
        <v>87</v>
      </c>
      <c r="B1" t="s">
        <v>7</v>
      </c>
      <c r="D1" t="s">
        <v>88</v>
      </c>
      <c r="E1" t="s">
        <v>89</v>
      </c>
    </row>
    <row r="3" spans="1:6" x14ac:dyDescent="0.25">
      <c r="A3">
        <v>10.039999999999999</v>
      </c>
      <c r="B3">
        <v>30.46</v>
      </c>
      <c r="E3">
        <v>200</v>
      </c>
      <c r="F3">
        <v>-20</v>
      </c>
    </row>
    <row r="4" spans="1:6" x14ac:dyDescent="0.25">
      <c r="A4">
        <v>10.039999999999999</v>
      </c>
      <c r="B4">
        <v>361.79</v>
      </c>
      <c r="E4">
        <v>50</v>
      </c>
      <c r="F4">
        <v>-20</v>
      </c>
    </row>
    <row r="5" spans="1:6" x14ac:dyDescent="0.25">
      <c r="A5">
        <v>10.039999999999999</v>
      </c>
      <c r="B5">
        <v>30.46</v>
      </c>
      <c r="D5">
        <v>57.32</v>
      </c>
      <c r="E5">
        <v>10</v>
      </c>
      <c r="F5">
        <v>-40</v>
      </c>
    </row>
    <row r="6" spans="1:6" x14ac:dyDescent="0.25">
      <c r="A6">
        <v>9.94</v>
      </c>
      <c r="B6">
        <v>30.46</v>
      </c>
      <c r="D6">
        <v>74.75</v>
      </c>
      <c r="E6">
        <v>50</v>
      </c>
      <c r="F6">
        <v>40</v>
      </c>
    </row>
    <row r="7" spans="1:6" x14ac:dyDescent="0.25">
      <c r="A7">
        <v>10.039999999999999</v>
      </c>
      <c r="B7">
        <v>42.35</v>
      </c>
      <c r="D7">
        <v>38.74</v>
      </c>
      <c r="E7">
        <v>10</v>
      </c>
      <c r="F7">
        <v>20</v>
      </c>
    </row>
    <row r="8" spans="1:6" x14ac:dyDescent="0.25">
      <c r="A8">
        <v>10.23</v>
      </c>
      <c r="B8">
        <v>30.46</v>
      </c>
    </row>
    <row r="9" spans="1:6" x14ac:dyDescent="0.25">
      <c r="A9">
        <v>10.130000000000001</v>
      </c>
    </row>
    <row r="10" spans="1:6" x14ac:dyDescent="0.25">
      <c r="A10">
        <v>9.94</v>
      </c>
    </row>
    <row r="11" spans="1:6" x14ac:dyDescent="0.25">
      <c r="A11">
        <v>10.42</v>
      </c>
    </row>
    <row r="12" spans="1:6" x14ac:dyDescent="0.25">
      <c r="A12">
        <v>10.039999999999999</v>
      </c>
    </row>
    <row r="13" spans="1:6" x14ac:dyDescent="0.25">
      <c r="A13">
        <v>10.039999999999999</v>
      </c>
    </row>
    <row r="14" spans="1:6" x14ac:dyDescent="0.25">
      <c r="A14">
        <v>15.95</v>
      </c>
    </row>
    <row r="17" spans="1:6" x14ac:dyDescent="0.25">
      <c r="A17">
        <f>SUM(A3:A16)</f>
        <v>126.84999999999998</v>
      </c>
      <c r="B17">
        <f t="shared" ref="B17:F17" si="0">SUM(B3:B16)</f>
        <v>525.98</v>
      </c>
      <c r="D17">
        <f t="shared" si="0"/>
        <v>170.81</v>
      </c>
      <c r="E17">
        <f>SUM(E3:E16)</f>
        <v>320</v>
      </c>
      <c r="F17">
        <f t="shared" si="0"/>
        <v>-20</v>
      </c>
    </row>
    <row r="20" spans="1:6" x14ac:dyDescent="0.25">
      <c r="D20">
        <f>SUM(A17:D17)</f>
        <v>823.6400000000001</v>
      </c>
    </row>
    <row r="21" spans="1:6" x14ac:dyDescent="0.25">
      <c r="D21">
        <v>843.64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Blad1</vt:lpstr>
      <vt:lpstr>balans</vt:lpstr>
      <vt:lpstr>exploitatie</vt:lpstr>
      <vt:lpstr>toelichting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Gebruiker</cp:lastModifiedBy>
  <cp:lastPrinted>2021-03-01T15:52:24Z</cp:lastPrinted>
  <dcterms:created xsi:type="dcterms:W3CDTF">2018-04-09T11:02:53Z</dcterms:created>
  <dcterms:modified xsi:type="dcterms:W3CDTF">2021-03-04T10:51:09Z</dcterms:modified>
</cp:coreProperties>
</file>